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<sst xmlns="http://schemas.openxmlformats.org/spreadsheetml/2006/main" count="1561" uniqueCount="227">
  <si>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</si>
  <si>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</si>
  <si>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</si>
  <si>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</si>
  <si>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</si>
  <si>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</si>
  <si>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</si>
  <si>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</si>
  <si>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</si>
  <si>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</si>
  <si>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</si>
  <si>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</si>
  <si>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</si>
  <si>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</si>
  <si>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</si>
  <si>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</si>
  <si>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</si>
  <si>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</si>
  <si>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</si>
  <si>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</si>
  <si>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</si>
  <si>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</si>
  <si>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</si>
  <si>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</si>
  <si>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</si>
  <si>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</si>
  <si>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</si>
  <si>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</si>
  <si>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</si>
  <si>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</si>
  <si>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</si>
  <si>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</si>
  <si>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</si>
  <si>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</si>
  <si>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</si>
  <si>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</si>
  <si>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</si>
  <si>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</si>
  <si>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</si>
  <si>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</si>
  <si>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</si>
  <si>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</si>
  <si>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</si>
  <si>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</si>
  <si>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</si>
  <si>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</si>
  <si>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</si>
  <si>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</si>
  <si>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</si>
  <si>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</si>
  <si>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</si>
  <si>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</si>
  <si>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</si>
  <si>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</si>
  <si>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</si>
  <si>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</si>
  <si>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</si>
  <si>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</si>
  <si>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</si>
  <si>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</si>
  <si>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</si>
  <si>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</si>
  <si>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</si>
  <si>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</si>
  <si>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</si>
  <si>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</si>
  <si>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</si>
  <si>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</si>
  <si>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</si>
  <si>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</si>
  <si>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</si>
  <si>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</si>
  <si>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</si>
  <si>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</si>
  <si>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</si>
  <si>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</si>
  <si>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</si>
  <si>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</si>
  <si>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</si>
  <si>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</si>
  <si>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</si>
  <si>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</si>
  <si>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</si>
  <si>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</si>
  <si>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</si>
  <si>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</si>
  <si>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</si>
  <si>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</si>
  <si>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</si>
  <si>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</si>
  <si>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</si>
  <si>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</si>
  <si>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</si>
  <si>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</si>
  <si>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</si>
  <si>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</si>
  <si>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</si>
  <si>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</si>
  <si>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</si>
  <si>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</si>
  <si>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</si>
  <si>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</si>
  <si>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</si>
  <si>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</si>
  <si>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</si>
  <si>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</si>
  <si>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</si>
  <si>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</si>
  <si>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</si>
  <si>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</si>
  <si>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</si>
  <si>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</si>
  <si>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</si>
  <si>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</si>
  <si>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</si>
  <si>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</si>
  <si>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</si>
  <si>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</si>
  <si>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</si>
  <si>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</si>
  <si>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</si>
  <si>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</si>
  <si>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</si>
  <si>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</si>
  <si>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</si>
  <si>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</si>
  <si>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</si>
  <si>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</si>
  <si>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</si>
  <si>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</si>
  <si>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</si>
  <si>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</si>
  <si>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</si>
  <si>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</si>
  <si>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</si>
  <si>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</si>
  <si>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</si>
  <si>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</si>
  <si>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</si>
  <si>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</si>
  <si>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</si>
  <si>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</si>
  <si>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</si>
  <si>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</si>
  <si>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</si>
  <si>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</si>
  <si>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</si>
  <si>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</si>
  <si>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</si>
  <si>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</si>
  <si>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</si>
  <si>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</si>
  <si>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</si>
  <si>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</si>
  <si>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</si>
  <si>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</si>
  <si>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</si>
  <si>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</si>
  <si>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</si>
  <si>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</si>
  <si>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</si>
  <si>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</si>
  <si>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</si>
  <si>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</si>
  <si>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</si>
  <si>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</si>
  <si>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</si>
  <si>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</si>
  <si>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</si>
  <si>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</si>
  <si>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</si>
  <si>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</si>
  <si>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</si>
  <si>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</si>
  <si>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</si>
  <si>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</si>
  <si>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</si>
  <si>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</si>
  <si>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</si>
  <si>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</si>
  <si>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</si>
  <si>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</si>
  <si>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</si>
  <si>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</si>
  <si>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</si>
  <si>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</si>
  <si>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</si>
  <si>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</si>
  <si>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</si>
  <si>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</si>
  <si>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</si>
  <si>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</si>
  <si>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</si>
  <si>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</si>
  <si>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</si>
  <si>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</si>
  <si>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</si>
  <si>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</si>
  <si>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</si>
  <si>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</si>
  <si>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</si>
  <si>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</si>
  <si>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</si>
  <si>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</si>
  <si>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</si>
  <si>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</si>
  <si>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</si>
  <si>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</si>
  <si>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</si>
  <si>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</si>
  <si>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</si>
  <si>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</si>
  <si>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</si>
  <si>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</si>
  <si>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</si>
  <si>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</si>
  <si>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</si>
  <si>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</si>
  <si>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</si>
  <si>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</si>
  <si>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</si>
  <si>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</si>
  <si>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</si>
  <si>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</si>
  <si>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</si>
  <si>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</si>
  <si>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16.11.16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</si>
</sst>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3.45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225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219</v>
      </c>
      <c r="O3" s="429" t="s">
        <v>220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216</v>
      </c>
      <c r="F4" s="432" t="s">
        <v>34</v>
      </c>
      <c r="G4" s="434" t="s">
        <v>217</v>
      </c>
      <c r="H4" s="427" t="s">
        <v>218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226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221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838043.88</v>
      </c>
      <c r="G8" s="191">
        <f aca="true" t="shared" si="0" ref="G8:G37">F8-E8</f>
        <v>-46377.96999999997</v>
      </c>
      <c r="H8" s="192">
        <f>F8/E8*100</f>
        <v>94.75612571082453</v>
      </c>
      <c r="I8" s="193">
        <f>F8-D8</f>
        <v>-119027.57000000007</v>
      </c>
      <c r="J8" s="193">
        <f>F8/D8*100</f>
        <v>87.5633559020071</v>
      </c>
      <c r="K8" s="191">
        <v>608809.78</v>
      </c>
      <c r="L8" s="191">
        <f aca="true" t="shared" si="1" ref="L8:L51">F8-K8</f>
        <v>229234.09999999998</v>
      </c>
      <c r="M8" s="250">
        <f aca="true" t="shared" si="2" ref="M8:M28">F8/K8</f>
        <v>1.3765282811324089</v>
      </c>
      <c r="N8" s="191">
        <f>N9+N15+N18+N19+N20+N17</f>
        <v>88745.92000000001</v>
      </c>
      <c r="O8" s="191">
        <f>O9+O15+O18+O19+O20+O17</f>
        <v>40425.12000000003</v>
      </c>
      <c r="P8" s="191">
        <f>O8-N8</f>
        <v>-48320.79999999998</v>
      </c>
      <c r="Q8" s="191">
        <f>O8/N8*100</f>
        <v>45.551525072927326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454128.27</v>
      </c>
      <c r="G9" s="190">
        <f t="shared" si="0"/>
        <v>-27592.399999999965</v>
      </c>
      <c r="H9" s="197">
        <f>F9/E9*100</f>
        <v>94.27211624529211</v>
      </c>
      <c r="I9" s="198">
        <f>F9-D9</f>
        <v>-76460.72999999998</v>
      </c>
      <c r="J9" s="198">
        <f>F9/D9*100</f>
        <v>85.58946189988862</v>
      </c>
      <c r="K9" s="412">
        <v>329224.03</v>
      </c>
      <c r="L9" s="199">
        <f t="shared" si="1"/>
        <v>124904.23999999999</v>
      </c>
      <c r="M9" s="251">
        <f t="shared" si="2"/>
        <v>1.3793898033506242</v>
      </c>
      <c r="N9" s="197">
        <f>E9-жовтень!E9</f>
        <v>52597</v>
      </c>
      <c r="O9" s="200">
        <f>F9-жовтень!F9</f>
        <v>22845.48000000004</v>
      </c>
      <c r="P9" s="201">
        <f>O9-N9</f>
        <v>-29751.51999999996</v>
      </c>
      <c r="Q9" s="198">
        <f>O9/N9*100</f>
        <v>43.43494876133627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399808.88</v>
      </c>
      <c r="G10" s="109">
        <f t="shared" si="0"/>
        <v>-37641.359999999986</v>
      </c>
      <c r="H10" s="32">
        <f aca="true" t="shared" si="3" ref="H10:H36">F10/E10*100</f>
        <v>91.39528189537627</v>
      </c>
      <c r="I10" s="110">
        <f aca="true" t="shared" si="4" ref="I10:I37">F10-D10</f>
        <v>-85400.12</v>
      </c>
      <c r="J10" s="110">
        <f aca="true" t="shared" si="5" ref="J10:J36">F10/D10*100</f>
        <v>82.39931246122805</v>
      </c>
      <c r="K10" s="112">
        <v>292222.53</v>
      </c>
      <c r="L10" s="112">
        <f t="shared" si="1"/>
        <v>107586.34999999998</v>
      </c>
      <c r="M10" s="252">
        <f t="shared" si="2"/>
        <v>1.368165828966028</v>
      </c>
      <c r="N10" s="111">
        <f>E10-жовтень!E10</f>
        <v>51300</v>
      </c>
      <c r="O10" s="179">
        <f>F10-жовтень!F10</f>
        <v>20360.530000000028</v>
      </c>
      <c r="P10" s="112">
        <f aca="true" t="shared" si="6" ref="P10:P37">O10-N10</f>
        <v>-30939.469999999972</v>
      </c>
      <c r="Q10" s="198">
        <f aca="true" t="shared" si="7" ref="Q10:Q16">O10/N10*100</f>
        <v>39.68914230019499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33912.56</v>
      </c>
      <c r="G11" s="109">
        <f t="shared" si="0"/>
        <v>10997.619999999999</v>
      </c>
      <c r="H11" s="32">
        <f t="shared" si="3"/>
        <v>147.9932306172305</v>
      </c>
      <c r="I11" s="110">
        <f t="shared" si="4"/>
        <v>10912.559999999998</v>
      </c>
      <c r="J11" s="110">
        <f t="shared" si="5"/>
        <v>147.44591304347824</v>
      </c>
      <c r="K11" s="112">
        <v>17520.05</v>
      </c>
      <c r="L11" s="112">
        <f t="shared" si="1"/>
        <v>16392.51</v>
      </c>
      <c r="M11" s="252">
        <f t="shared" si="2"/>
        <v>1.9356428777315133</v>
      </c>
      <c r="N11" s="111">
        <f>E11-жовтень!E11</f>
        <v>100</v>
      </c>
      <c r="O11" s="179">
        <f>F11-жовтень!F11</f>
        <v>1148.4599999999991</v>
      </c>
      <c r="P11" s="112">
        <f t="shared" si="6"/>
        <v>1048.4599999999991</v>
      </c>
      <c r="Q11" s="198">
        <f t="shared" si="7"/>
        <v>1148.4599999999991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8796.58</v>
      </c>
      <c r="G12" s="109">
        <f t="shared" si="0"/>
        <v>2335.9700000000003</v>
      </c>
      <c r="H12" s="32">
        <f t="shared" si="3"/>
        <v>136.1571120993219</v>
      </c>
      <c r="I12" s="110">
        <f t="shared" si="4"/>
        <v>2296.58</v>
      </c>
      <c r="J12" s="110">
        <f t="shared" si="5"/>
        <v>135.332</v>
      </c>
      <c r="K12" s="112">
        <v>4581.23</v>
      </c>
      <c r="L12" s="112">
        <f t="shared" si="1"/>
        <v>4215.35</v>
      </c>
      <c r="M12" s="252">
        <f t="shared" si="2"/>
        <v>1.9201349855824748</v>
      </c>
      <c r="N12" s="111">
        <f>E12-жовтень!E12</f>
        <v>80</v>
      </c>
      <c r="O12" s="179">
        <f>F12-жовтень!F12</f>
        <v>820.0100000000002</v>
      </c>
      <c r="P12" s="112">
        <f t="shared" si="6"/>
        <v>740.0100000000002</v>
      </c>
      <c r="Q12" s="198">
        <f t="shared" si="7"/>
        <v>1025.0125000000003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8642.08</v>
      </c>
      <c r="G13" s="109">
        <f t="shared" si="0"/>
        <v>-2772.76</v>
      </c>
      <c r="H13" s="32">
        <f t="shared" si="3"/>
        <v>75.7091645612203</v>
      </c>
      <c r="I13" s="110">
        <f t="shared" si="4"/>
        <v>-3757.92</v>
      </c>
      <c r="J13" s="110">
        <f t="shared" si="5"/>
        <v>69.69419354838709</v>
      </c>
      <c r="K13" s="112">
        <v>6730.35</v>
      </c>
      <c r="L13" s="112">
        <f t="shared" si="1"/>
        <v>1911.7299999999996</v>
      </c>
      <c r="M13" s="252">
        <f t="shared" si="2"/>
        <v>1.2840461491601476</v>
      </c>
      <c r="N13" s="111">
        <f>E13-жовтень!E13</f>
        <v>1100</v>
      </c>
      <c r="O13" s="179">
        <f>F13-жовтень!F13</f>
        <v>292.28999999999905</v>
      </c>
      <c r="P13" s="112">
        <f t="shared" si="6"/>
        <v>-807.710000000001</v>
      </c>
      <c r="Q13" s="198">
        <f t="shared" si="7"/>
        <v>26.571818181818095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398.43</v>
      </c>
      <c r="G15" s="190">
        <f t="shared" si="0"/>
        <v>-96.57</v>
      </c>
      <c r="H15" s="197">
        <f>F15/E15*100</f>
        <v>80.49090909090908</v>
      </c>
      <c r="I15" s="198">
        <f t="shared" si="4"/>
        <v>-101.57</v>
      </c>
      <c r="J15" s="198">
        <f t="shared" si="5"/>
        <v>79.686</v>
      </c>
      <c r="K15" s="201">
        <v>-536.92</v>
      </c>
      <c r="L15" s="201">
        <f t="shared" si="1"/>
        <v>935.3499999999999</v>
      </c>
      <c r="M15" s="253">
        <f t="shared" si="2"/>
        <v>-0.7420658571109291</v>
      </c>
      <c r="N15" s="197">
        <f>E15-жовтень!E15</f>
        <v>115</v>
      </c>
      <c r="O15" s="200">
        <f>F15-жовтень!F15</f>
        <v>11.610000000000014</v>
      </c>
      <c r="P15" s="201">
        <f t="shared" si="6"/>
        <v>-103.38999999999999</v>
      </c>
      <c r="Q15" s="198">
        <f t="shared" si="7"/>
        <v>10.095652173913056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83982.39</v>
      </c>
      <c r="G19" s="190">
        <f t="shared" si="0"/>
        <v>-17418.009999999995</v>
      </c>
      <c r="H19" s="197">
        <f t="shared" si="3"/>
        <v>82.82254310633883</v>
      </c>
      <c r="I19" s="198">
        <f t="shared" si="4"/>
        <v>-25917.61</v>
      </c>
      <c r="J19" s="198">
        <f t="shared" si="5"/>
        <v>76.41709736123748</v>
      </c>
      <c r="K19" s="209">
        <v>65538.97</v>
      </c>
      <c r="L19" s="201">
        <f t="shared" si="1"/>
        <v>18443.42</v>
      </c>
      <c r="M19" s="259">
        <f t="shared" si="2"/>
        <v>1.281411502194801</v>
      </c>
      <c r="N19" s="197">
        <f>E19-жовтень!E19</f>
        <v>10440</v>
      </c>
      <c r="O19" s="200">
        <f>F19-жовтень!F19</f>
        <v>351.9600000000064</v>
      </c>
      <c r="P19" s="201">
        <f t="shared" si="6"/>
        <v>-10088.039999999994</v>
      </c>
      <c r="Q19" s="198">
        <f aca="true" t="shared" si="9" ref="Q19:Q24">O19/N19*100</f>
        <v>3.3712643678161536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299409.92</v>
      </c>
      <c r="G20" s="190">
        <f t="shared" si="0"/>
        <v>-1290.0599999999977</v>
      </c>
      <c r="H20" s="197">
        <f t="shared" si="3"/>
        <v>99.57098101569545</v>
      </c>
      <c r="I20" s="198">
        <f t="shared" si="4"/>
        <v>-16566.73000000004</v>
      </c>
      <c r="J20" s="198">
        <f t="shared" si="5"/>
        <v>94.75697650443473</v>
      </c>
      <c r="K20" s="198">
        <v>207711.81</v>
      </c>
      <c r="L20" s="201">
        <f t="shared" si="1"/>
        <v>91698.10999999999</v>
      </c>
      <c r="M20" s="254">
        <f t="shared" si="2"/>
        <v>1.4414679646766353</v>
      </c>
      <c r="N20" s="197">
        <f>N21+N30+N31+N32</f>
        <v>25593.920000000013</v>
      </c>
      <c r="O20" s="200">
        <f>F20-жовтень!F20</f>
        <v>17197.169999999984</v>
      </c>
      <c r="P20" s="201">
        <f t="shared" si="6"/>
        <v>-8396.75000000003</v>
      </c>
      <c r="Q20" s="198">
        <f t="shared" si="9"/>
        <v>67.19240350833313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156115.86</v>
      </c>
      <c r="G21" s="190">
        <f t="shared" si="0"/>
        <v>-6847.560000000027</v>
      </c>
      <c r="H21" s="197">
        <f t="shared" si="3"/>
        <v>95.7980999662378</v>
      </c>
      <c r="I21" s="198">
        <f t="shared" si="4"/>
        <v>-18783.790000000008</v>
      </c>
      <c r="J21" s="198">
        <f t="shared" si="5"/>
        <v>89.26024723319914</v>
      </c>
      <c r="K21" s="198">
        <v>109750.31</v>
      </c>
      <c r="L21" s="201">
        <f t="shared" si="1"/>
        <v>46365.54999999999</v>
      </c>
      <c r="M21" s="254">
        <f t="shared" si="2"/>
        <v>1.4224639547715172</v>
      </c>
      <c r="N21" s="197">
        <f>N22+N25+N26</f>
        <v>13520.01000000001</v>
      </c>
      <c r="O21" s="200">
        <f>F21-жовтень!F21</f>
        <v>2459.539999999979</v>
      </c>
      <c r="P21" s="201">
        <f t="shared" si="6"/>
        <v>-11060.47000000003</v>
      </c>
      <c r="Q21" s="198">
        <f t="shared" si="9"/>
        <v>18.191850449814588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20447.83</v>
      </c>
      <c r="G22" s="212">
        <f t="shared" si="0"/>
        <v>2723.4300000000003</v>
      </c>
      <c r="H22" s="214">
        <f t="shared" si="3"/>
        <v>115.36542844891788</v>
      </c>
      <c r="I22" s="215">
        <f t="shared" si="4"/>
        <v>1947.8300000000017</v>
      </c>
      <c r="J22" s="215">
        <f t="shared" si="5"/>
        <v>110.52881081081082</v>
      </c>
      <c r="K22" s="216">
        <v>12713.66</v>
      </c>
      <c r="L22" s="206">
        <f t="shared" si="1"/>
        <v>7734.170000000002</v>
      </c>
      <c r="M22" s="262">
        <f t="shared" si="2"/>
        <v>1.6083354439240944</v>
      </c>
      <c r="N22" s="214">
        <f>E22-жовтень!E22</f>
        <v>400</v>
      </c>
      <c r="O22" s="217">
        <f>F22-жовтень!F22</f>
        <v>226.44000000000233</v>
      </c>
      <c r="P22" s="218">
        <f t="shared" si="6"/>
        <v>-173.55999999999767</v>
      </c>
      <c r="Q22" s="215">
        <f t="shared" si="9"/>
        <v>56.61000000000058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805.69</v>
      </c>
      <c r="G23" s="241">
        <f t="shared" si="0"/>
        <v>-618.71</v>
      </c>
      <c r="H23" s="242">
        <f t="shared" si="3"/>
        <v>56.5634653187307</v>
      </c>
      <c r="I23" s="243">
        <f t="shared" si="4"/>
        <v>-1194.31</v>
      </c>
      <c r="J23" s="243">
        <f t="shared" si="5"/>
        <v>40.2845</v>
      </c>
      <c r="K23" s="243">
        <v>683.67</v>
      </c>
      <c r="L23" s="243">
        <f t="shared" si="1"/>
        <v>122.0200000000001</v>
      </c>
      <c r="M23" s="413">
        <f t="shared" si="2"/>
        <v>1.1784779206342242</v>
      </c>
      <c r="N23" s="242">
        <f>E23-жовтень!E23</f>
        <v>200</v>
      </c>
      <c r="O23" s="242">
        <f>F23-жовтень!F23</f>
        <v>10.150000000000091</v>
      </c>
      <c r="P23" s="243">
        <f t="shared" si="6"/>
        <v>-189.8499999999999</v>
      </c>
      <c r="Q23" s="243">
        <f t="shared" si="9"/>
        <v>5.0750000000000455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19642.14</v>
      </c>
      <c r="G24" s="241">
        <f t="shared" si="0"/>
        <v>3342.1399999999994</v>
      </c>
      <c r="H24" s="242">
        <f t="shared" si="3"/>
        <v>120.50392638036809</v>
      </c>
      <c r="I24" s="243">
        <f t="shared" si="4"/>
        <v>3142.1399999999994</v>
      </c>
      <c r="J24" s="243">
        <f t="shared" si="5"/>
        <v>119.04327272727274</v>
      </c>
      <c r="K24" s="243">
        <v>12029.99</v>
      </c>
      <c r="L24" s="243">
        <f t="shared" si="1"/>
        <v>7612.15</v>
      </c>
      <c r="M24" s="413">
        <f t="shared" si="2"/>
        <v>1.632764449513258</v>
      </c>
      <c r="N24" s="242">
        <f>E24-жовтень!E24</f>
        <v>200</v>
      </c>
      <c r="O24" s="242">
        <f>F24-жовтень!F24</f>
        <v>216.29000000000087</v>
      </c>
      <c r="P24" s="243">
        <f t="shared" si="6"/>
        <v>16.290000000000873</v>
      </c>
      <c r="Q24" s="243">
        <f t="shared" si="9"/>
        <v>108.14500000000045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134857.74</v>
      </c>
      <c r="G26" s="212">
        <f t="shared" si="0"/>
        <v>-9401.24000000002</v>
      </c>
      <c r="H26" s="214">
        <f t="shared" si="3"/>
        <v>93.48308160781393</v>
      </c>
      <c r="I26" s="215">
        <f t="shared" si="4"/>
        <v>-20541.910000000003</v>
      </c>
      <c r="J26" s="215">
        <f t="shared" si="5"/>
        <v>86.78123792428104</v>
      </c>
      <c r="K26" s="216">
        <v>93387.45</v>
      </c>
      <c r="L26" s="216">
        <f t="shared" si="1"/>
        <v>41470.28999999999</v>
      </c>
      <c r="M26" s="256">
        <f t="shared" si="2"/>
        <v>1.444067056119425</v>
      </c>
      <c r="N26" s="214">
        <f>E26-жовтень!E26</f>
        <v>13120.01000000001</v>
      </c>
      <c r="O26" s="217">
        <f>F26-жовтень!F26</f>
        <v>2233.0999999999767</v>
      </c>
      <c r="P26" s="218">
        <f t="shared" si="6"/>
        <v>-10886.910000000033</v>
      </c>
      <c r="Q26" s="215">
        <f>O26/N26*100</f>
        <v>17.02056629529989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42440.32</v>
      </c>
      <c r="G27" s="241">
        <f t="shared" si="0"/>
        <v>-1971.4800000000032</v>
      </c>
      <c r="H27" s="242">
        <f t="shared" si="3"/>
        <v>95.56090948801894</v>
      </c>
      <c r="I27" s="243">
        <f t="shared" si="4"/>
        <v>-4926.68</v>
      </c>
      <c r="J27" s="243">
        <f t="shared" si="5"/>
        <v>89.59891907868347</v>
      </c>
      <c r="K27" s="243">
        <v>25267.13</v>
      </c>
      <c r="L27" s="243">
        <f t="shared" si="1"/>
        <v>17173.19</v>
      </c>
      <c r="M27" s="413">
        <f t="shared" si="2"/>
        <v>1.679665240967217</v>
      </c>
      <c r="N27" s="242">
        <f>E27-жовтень!E27</f>
        <v>4010</v>
      </c>
      <c r="O27" s="242">
        <f>F27-жовтень!F27</f>
        <v>434.0400000000009</v>
      </c>
      <c r="P27" s="243">
        <f t="shared" si="6"/>
        <v>-3575.959999999999</v>
      </c>
      <c r="Q27" s="243">
        <f>O27/N27*100</f>
        <v>10.823940149625958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92417.43</v>
      </c>
      <c r="G28" s="241">
        <f t="shared" si="0"/>
        <v>-7429.740000000005</v>
      </c>
      <c r="H28" s="242">
        <f t="shared" si="3"/>
        <v>92.5588877481455</v>
      </c>
      <c r="I28" s="243">
        <f t="shared" si="4"/>
        <v>-15615.220000000001</v>
      </c>
      <c r="J28" s="243">
        <f t="shared" si="5"/>
        <v>85.54583267188207</v>
      </c>
      <c r="K28" s="243">
        <v>68120.32</v>
      </c>
      <c r="L28" s="243">
        <f t="shared" si="1"/>
        <v>24297.109999999986</v>
      </c>
      <c r="M28" s="413">
        <f t="shared" si="2"/>
        <v>1.3566793285762602</v>
      </c>
      <c r="N28" s="242">
        <f>E28-жовтень!E28</f>
        <v>9110</v>
      </c>
      <c r="O28" s="242">
        <f>F28-жовтень!F28</f>
        <v>1799.0699999999924</v>
      </c>
      <c r="P28" s="243">
        <f t="shared" si="6"/>
        <v>-7310.930000000008</v>
      </c>
      <c r="Q28" s="243">
        <f>O28/N28*100</f>
        <v>19.74829857299662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104.93</v>
      </c>
      <c r="G30" s="190">
        <f t="shared" si="0"/>
        <v>34.120000000000005</v>
      </c>
      <c r="H30" s="197">
        <f t="shared" si="3"/>
        <v>148.18528456432708</v>
      </c>
      <c r="I30" s="198">
        <f t="shared" si="4"/>
        <v>27.930000000000007</v>
      </c>
      <c r="J30" s="198">
        <f t="shared" si="5"/>
        <v>136.27272727272728</v>
      </c>
      <c r="K30" s="198">
        <v>74.09</v>
      </c>
      <c r="L30" s="198">
        <f t="shared" si="1"/>
        <v>30.840000000000003</v>
      </c>
      <c r="M30" s="255">
        <f>F30/K30</f>
        <v>1.4162505061411796</v>
      </c>
      <c r="N30" s="197">
        <f>E30-жовтень!E30</f>
        <v>8</v>
      </c>
      <c r="O30" s="200">
        <f>F30-жовтень!F30</f>
        <v>8.75</v>
      </c>
      <c r="P30" s="201">
        <f t="shared" si="6"/>
        <v>0.75</v>
      </c>
      <c r="Q30" s="198">
        <f>O30/N30*100</f>
        <v>109.375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143362.95</v>
      </c>
      <c r="G32" s="202">
        <f t="shared" si="0"/>
        <v>5697.200000000012</v>
      </c>
      <c r="H32" s="204">
        <f t="shared" si="3"/>
        <v>104.1384294931746</v>
      </c>
      <c r="I32" s="205">
        <f t="shared" si="4"/>
        <v>2362.9500000000116</v>
      </c>
      <c r="J32" s="205">
        <f t="shared" si="5"/>
        <v>101.6758510638298</v>
      </c>
      <c r="K32" s="219">
        <v>98660.28</v>
      </c>
      <c r="L32" s="219">
        <f>F32-K32</f>
        <v>44702.67000000001</v>
      </c>
      <c r="M32" s="411">
        <f>F32/K32</f>
        <v>1.4530969301931842</v>
      </c>
      <c r="N32" s="197">
        <f>E32-жовтень!E32</f>
        <v>12065.910000000003</v>
      </c>
      <c r="O32" s="200">
        <f>F32-жовтень!F32</f>
        <v>14729.780000000013</v>
      </c>
      <c r="P32" s="207">
        <f t="shared" si="6"/>
        <v>2663.87000000001</v>
      </c>
      <c r="Q32" s="205">
        <f>O32/N32*100</f>
        <v>122.07765514577855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35312.78</v>
      </c>
      <c r="G34" s="109">
        <f t="shared" si="0"/>
        <v>2049.8099999999977</v>
      </c>
      <c r="H34" s="111">
        <f t="shared" si="3"/>
        <v>106.16243829098843</v>
      </c>
      <c r="I34" s="110">
        <f t="shared" si="4"/>
        <v>1095.7799999999988</v>
      </c>
      <c r="J34" s="110">
        <f t="shared" si="5"/>
        <v>103.20244322997341</v>
      </c>
      <c r="K34" s="142">
        <v>23706.55</v>
      </c>
      <c r="L34" s="142">
        <f t="shared" si="1"/>
        <v>11606.23</v>
      </c>
      <c r="M34" s="264">
        <f t="shared" si="10"/>
        <v>1.4895790403917903</v>
      </c>
      <c r="N34" s="111">
        <f>E34-жовтень!E34</f>
        <v>2600</v>
      </c>
      <c r="O34" s="179">
        <f>F34-жовтень!F34</f>
        <v>3736.739999999998</v>
      </c>
      <c r="P34" s="112">
        <f t="shared" si="6"/>
        <v>1136.739999999998</v>
      </c>
      <c r="Q34" s="110">
        <f>O34/N34*100</f>
        <v>143.72076923076915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107996.85</v>
      </c>
      <c r="G35" s="109">
        <f t="shared" si="0"/>
        <v>3645.070000000007</v>
      </c>
      <c r="H35" s="111">
        <f t="shared" si="3"/>
        <v>103.49305972547857</v>
      </c>
      <c r="I35" s="110">
        <f t="shared" si="4"/>
        <v>1264.8500000000058</v>
      </c>
      <c r="J35" s="110">
        <f t="shared" si="5"/>
        <v>101.18507101900087</v>
      </c>
      <c r="K35" s="142">
        <v>74922.37</v>
      </c>
      <c r="L35" s="142">
        <f t="shared" si="1"/>
        <v>33074.48000000001</v>
      </c>
      <c r="M35" s="264">
        <f t="shared" si="10"/>
        <v>1.4414499968433996</v>
      </c>
      <c r="N35" s="111">
        <f>E35-жовтень!E35</f>
        <v>9431.699999999997</v>
      </c>
      <c r="O35" s="179">
        <f>F35-жовтень!F35</f>
        <v>10993.029999999999</v>
      </c>
      <c r="P35" s="112">
        <f t="shared" si="6"/>
        <v>1561.3300000000017</v>
      </c>
      <c r="Q35" s="110">
        <f>O35/N35*100</f>
        <v>116.5540676654262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60203.009999999995</v>
      </c>
      <c r="G38" s="191">
        <f>G39+G40+G41+G42+G43+G45+G47+G48+G49+G50+G51+G56+G57+G61</f>
        <v>961.2300000000008</v>
      </c>
      <c r="H38" s="192">
        <f>F38/E38*100</f>
        <v>101.72171445574082</v>
      </c>
      <c r="I38" s="193">
        <f>F38-D38</f>
        <v>-1639.4700000000084</v>
      </c>
      <c r="J38" s="193">
        <f>F38/D38*100</f>
        <v>97.34895819184482</v>
      </c>
      <c r="K38" s="191">
        <v>41741.88</v>
      </c>
      <c r="L38" s="191">
        <f t="shared" si="1"/>
        <v>18461.129999999997</v>
      </c>
      <c r="M38" s="250">
        <f t="shared" si="10"/>
        <v>1.442268771794658</v>
      </c>
      <c r="N38" s="191">
        <f>N39+N40+N41+N42+N43+N45+N47+N48+N49+N50+N51+N56+N57+N61+N44</f>
        <v>3889</v>
      </c>
      <c r="O38" s="191">
        <f>O39+O40+O41+O42+O43+O45+O47+O48+O49+O50+O51+O56+O57+O61+O44</f>
        <v>5185.2800000000025</v>
      </c>
      <c r="P38" s="191">
        <f>P39+P40+P41+P42+P43+P45+P47+P48+P49+P50+P51+P56+P57+P61</f>
        <v>1272.4800000000018</v>
      </c>
      <c r="Q38" s="191">
        <f>O38/N38*100</f>
        <v>133.33196194394452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550.61</v>
      </c>
      <c r="G39" s="202">
        <f>F39-E39</f>
        <v>152.61</v>
      </c>
      <c r="H39" s="204">
        <f aca="true" t="shared" si="11" ref="H39:H62">F39/E39*100</f>
        <v>138.34422110552765</v>
      </c>
      <c r="I39" s="205">
        <f>F39-D39</f>
        <v>150.61</v>
      </c>
      <c r="J39" s="205">
        <f>F39/D39*100</f>
        <v>137.6525</v>
      </c>
      <c r="K39" s="205">
        <v>0.21</v>
      </c>
      <c r="L39" s="205">
        <f t="shared" si="1"/>
        <v>550.4</v>
      </c>
      <c r="M39" s="266">
        <f t="shared" si="10"/>
        <v>2621.952380952381</v>
      </c>
      <c r="N39" s="204">
        <f>E39-жовтень!E39</f>
        <v>12</v>
      </c>
      <c r="O39" s="208">
        <f>F39-жовтень!F39</f>
        <v>65.78000000000003</v>
      </c>
      <c r="P39" s="207">
        <f>O39-N39</f>
        <v>53.78000000000003</v>
      </c>
      <c r="Q39" s="205">
        <f aca="true" t="shared" si="12" ref="Q39:Q62">O39/N39*100</f>
        <v>548.166666666667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220.64</v>
      </c>
      <c r="G43" s="202">
        <f t="shared" si="13"/>
        <v>110.63999999999999</v>
      </c>
      <c r="H43" s="204">
        <f t="shared" si="11"/>
        <v>200.58181818181816</v>
      </c>
      <c r="I43" s="205">
        <f t="shared" si="14"/>
        <v>70.63999999999999</v>
      </c>
      <c r="J43" s="205">
        <f t="shared" si="16"/>
        <v>147.09333333333333</v>
      </c>
      <c r="K43" s="205">
        <v>267.84</v>
      </c>
      <c r="L43" s="205">
        <f t="shared" si="1"/>
        <v>-47.19999999999999</v>
      </c>
      <c r="M43" s="266">
        <f t="shared" si="17"/>
        <v>0.8237753882915173</v>
      </c>
      <c r="N43" s="204">
        <f>E43-жовтень!E43</f>
        <v>10</v>
      </c>
      <c r="O43" s="208">
        <f>F43-жовтень!F43</f>
        <v>12.95999999999998</v>
      </c>
      <c r="P43" s="207">
        <f t="shared" si="15"/>
        <v>2.9599999999999795</v>
      </c>
      <c r="Q43" s="205">
        <f t="shared" si="12"/>
        <v>129.5999999999998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71.75</v>
      </c>
      <c r="G44" s="202">
        <f t="shared" si="13"/>
        <v>57.75</v>
      </c>
      <c r="H44" s="204"/>
      <c r="I44" s="205">
        <f t="shared" si="14"/>
        <v>57.75</v>
      </c>
      <c r="J44" s="205"/>
      <c r="K44" s="205">
        <v>0</v>
      </c>
      <c r="L44" s="205">
        <f t="shared" si="1"/>
        <v>71.75</v>
      </c>
      <c r="M44" s="266"/>
      <c r="N44" s="204">
        <f>E44-жовтень!E44</f>
        <v>0</v>
      </c>
      <c r="O44" s="208">
        <f>F44-жовтень!F44</f>
        <v>23.799999999999997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593.38</v>
      </c>
      <c r="G45" s="202">
        <f t="shared" si="13"/>
        <v>303.38</v>
      </c>
      <c r="H45" s="204">
        <f t="shared" si="11"/>
        <v>204.61379310344827</v>
      </c>
      <c r="I45" s="205">
        <f t="shared" si="14"/>
        <v>293.38</v>
      </c>
      <c r="J45" s="205">
        <f t="shared" si="16"/>
        <v>197.79333333333332</v>
      </c>
      <c r="K45" s="205">
        <v>0</v>
      </c>
      <c r="L45" s="205">
        <f t="shared" si="1"/>
        <v>593.38</v>
      </c>
      <c r="M45" s="266"/>
      <c r="N45" s="204">
        <f>E45-жовтень!E45</f>
        <v>18</v>
      </c>
      <c r="O45" s="208">
        <f>F45-жовтень!F45</f>
        <v>62.360000000000014</v>
      </c>
      <c r="P45" s="207">
        <f t="shared" si="15"/>
        <v>44.360000000000014</v>
      </c>
      <c r="Q45" s="205">
        <f t="shared" si="12"/>
        <v>346.4444444444445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9562.39</v>
      </c>
      <c r="G47" s="202">
        <f t="shared" si="13"/>
        <v>13.369999999998981</v>
      </c>
      <c r="H47" s="204">
        <f t="shared" si="11"/>
        <v>100.14001436796653</v>
      </c>
      <c r="I47" s="205">
        <f t="shared" si="14"/>
        <v>-337.6100000000006</v>
      </c>
      <c r="J47" s="205">
        <f t="shared" si="16"/>
        <v>96.58979797979798</v>
      </c>
      <c r="K47" s="205">
        <v>8884.54</v>
      </c>
      <c r="L47" s="205">
        <f t="shared" si="1"/>
        <v>677.8499999999985</v>
      </c>
      <c r="M47" s="266">
        <f t="shared" si="17"/>
        <v>1.07629545255016</v>
      </c>
      <c r="N47" s="204">
        <f>E47-жовтень!E47</f>
        <v>800</v>
      </c>
      <c r="O47" s="208">
        <f>F47-жовтень!F47</f>
        <v>686.1499999999996</v>
      </c>
      <c r="P47" s="207">
        <f t="shared" si="15"/>
        <v>-113.85000000000036</v>
      </c>
      <c r="Q47" s="205">
        <f t="shared" si="12"/>
        <v>85.76874999999995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261.1</v>
      </c>
      <c r="G48" s="202">
        <f t="shared" si="13"/>
        <v>-388.9</v>
      </c>
      <c r="H48" s="204">
        <f t="shared" si="11"/>
        <v>40.16923076923077</v>
      </c>
      <c r="I48" s="205">
        <f t="shared" si="14"/>
        <v>-388.9</v>
      </c>
      <c r="J48" s="205">
        <f t="shared" si="16"/>
        <v>40.16923076923077</v>
      </c>
      <c r="K48" s="205">
        <v>0</v>
      </c>
      <c r="L48" s="205">
        <f t="shared" si="1"/>
        <v>261.1</v>
      </c>
      <c r="M48" s="266"/>
      <c r="N48" s="204">
        <f>E48-жовтень!E48</f>
        <v>0</v>
      </c>
      <c r="O48" s="208">
        <f>F48-жовтень!F48</f>
        <v>14.570000000000022</v>
      </c>
      <c r="P48" s="207">
        <f t="shared" si="15"/>
        <v>14.570000000000022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16.96</v>
      </c>
      <c r="G49" s="202">
        <f t="shared" si="13"/>
        <v>-23.04</v>
      </c>
      <c r="H49" s="204">
        <f t="shared" si="11"/>
        <v>42.400000000000006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E49-жовтень!E49</f>
        <v>4</v>
      </c>
      <c r="O49" s="208">
        <f>F49-жовтень!F49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5056.24</v>
      </c>
      <c r="G51" s="202">
        <f t="shared" si="13"/>
        <v>-1044.9499999999998</v>
      </c>
      <c r="H51" s="204">
        <f t="shared" si="11"/>
        <v>82.87301329740592</v>
      </c>
      <c r="I51" s="205">
        <f t="shared" si="14"/>
        <v>-1943.8000000000002</v>
      </c>
      <c r="J51" s="205">
        <f t="shared" si="16"/>
        <v>72.23158724807287</v>
      </c>
      <c r="K51" s="205">
        <v>6761.32</v>
      </c>
      <c r="L51" s="205">
        <f t="shared" si="1"/>
        <v>-1705.08</v>
      </c>
      <c r="M51" s="266">
        <f t="shared" si="17"/>
        <v>0.7478184733158614</v>
      </c>
      <c r="N51" s="204">
        <f>E51-жовтень!E51</f>
        <v>635</v>
      </c>
      <c r="O51" s="208">
        <f>F51-жовтень!F51</f>
        <v>45.710000000000036</v>
      </c>
      <c r="P51" s="207">
        <f t="shared" si="15"/>
        <v>-589.29</v>
      </c>
      <c r="Q51" s="205">
        <f t="shared" si="12"/>
        <v>7.198425196850399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743.81</v>
      </c>
      <c r="G52" s="36">
        <f t="shared" si="13"/>
        <v>-130.18000000000006</v>
      </c>
      <c r="H52" s="32">
        <f t="shared" si="11"/>
        <v>85.10509273561482</v>
      </c>
      <c r="I52" s="110">
        <f t="shared" si="14"/>
        <v>-226.19000000000005</v>
      </c>
      <c r="J52" s="110">
        <f t="shared" si="16"/>
        <v>76.68144329896907</v>
      </c>
      <c r="K52" s="110">
        <v>1017.62</v>
      </c>
      <c r="L52" s="110">
        <f>F52-K52</f>
        <v>-273.81000000000006</v>
      </c>
      <c r="M52" s="115">
        <f t="shared" si="17"/>
        <v>0.7309309958530689</v>
      </c>
      <c r="N52" s="111">
        <f>E52-жовтень!E52</f>
        <v>135</v>
      </c>
      <c r="O52" s="179">
        <f>F52-жовтень!F52</f>
        <v>41.50999999999999</v>
      </c>
      <c r="P52" s="112">
        <f t="shared" si="15"/>
        <v>-93.49000000000001</v>
      </c>
      <c r="Q52" s="132">
        <f t="shared" si="12"/>
        <v>30.74814814814814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4312.12</v>
      </c>
      <c r="G55" s="36">
        <f t="shared" si="13"/>
        <v>-910.0500000000002</v>
      </c>
      <c r="H55" s="32">
        <f t="shared" si="11"/>
        <v>82.57333637166158</v>
      </c>
      <c r="I55" s="110">
        <f t="shared" si="14"/>
        <v>-1711.88</v>
      </c>
      <c r="J55" s="110">
        <f t="shared" si="16"/>
        <v>71.58233731739708</v>
      </c>
      <c r="K55" s="110">
        <v>5698.8</v>
      </c>
      <c r="L55" s="110">
        <f>F55-K55</f>
        <v>-1386.6800000000003</v>
      </c>
      <c r="M55" s="115">
        <f t="shared" si="17"/>
        <v>0.7566715799817505</v>
      </c>
      <c r="N55" s="111">
        <f>E55-жовтень!E55</f>
        <v>500</v>
      </c>
      <c r="O55" s="179">
        <f>F55-жовтень!F55</f>
        <v>4.199999999999818</v>
      </c>
      <c r="P55" s="112">
        <f t="shared" si="15"/>
        <v>-495.8000000000002</v>
      </c>
      <c r="Q55" s="132">
        <f t="shared" si="12"/>
        <v>0.8399999999999637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5862.68</v>
      </c>
      <c r="G57" s="202">
        <f t="shared" si="13"/>
        <v>724.7000000000007</v>
      </c>
      <c r="H57" s="204">
        <f t="shared" si="11"/>
        <v>114.1047649076096</v>
      </c>
      <c r="I57" s="205">
        <f t="shared" si="14"/>
        <v>712.6800000000003</v>
      </c>
      <c r="J57" s="205">
        <f t="shared" si="16"/>
        <v>113.83844660194175</v>
      </c>
      <c r="K57" s="205">
        <v>4367.82</v>
      </c>
      <c r="L57" s="205">
        <f aca="true" t="shared" si="18" ref="L57:L63">F57-K57</f>
        <v>1494.8600000000006</v>
      </c>
      <c r="M57" s="266">
        <f t="shared" si="17"/>
        <v>1.3422439569396176</v>
      </c>
      <c r="N57" s="204">
        <f>E57-жовтень!E57</f>
        <v>60</v>
      </c>
      <c r="O57" s="208">
        <f>F57-жовтень!F57</f>
        <v>324.22000000000025</v>
      </c>
      <c r="P57" s="207">
        <f t="shared" si="15"/>
        <v>264.22000000000025</v>
      </c>
      <c r="Q57" s="205">
        <f t="shared" si="12"/>
        <v>540.366666666667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1215.8</v>
      </c>
      <c r="G59" s="202"/>
      <c r="H59" s="204"/>
      <c r="I59" s="205"/>
      <c r="J59" s="205"/>
      <c r="K59" s="206">
        <v>1141.97</v>
      </c>
      <c r="L59" s="205">
        <f t="shared" si="18"/>
        <v>73.82999999999993</v>
      </c>
      <c r="M59" s="266">
        <f t="shared" si="17"/>
        <v>1.064651435676944</v>
      </c>
      <c r="N59" s="204"/>
      <c r="O59" s="220">
        <f>F59-жовтень!F59</f>
        <v>78.93000000000006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</v>
      </c>
      <c r="G61" s="202">
        <f t="shared" si="13"/>
        <v>58.900000000000006</v>
      </c>
      <c r="H61" s="204">
        <f t="shared" si="11"/>
        <v>158.9</v>
      </c>
      <c r="I61" s="205">
        <f t="shared" si="14"/>
        <v>58.900000000000006</v>
      </c>
      <c r="J61" s="205">
        <f t="shared" si="16"/>
        <v>158.9</v>
      </c>
      <c r="K61" s="205">
        <v>20.05</v>
      </c>
      <c r="L61" s="205">
        <f t="shared" si="18"/>
        <v>138.85</v>
      </c>
      <c r="M61" s="266">
        <f t="shared" si="17"/>
        <v>7.925187032418953</v>
      </c>
      <c r="N61" s="204">
        <f>E61-жовтень!E61</f>
        <v>0</v>
      </c>
      <c r="O61" s="208">
        <f>F61-жовтень!F61</f>
        <v>-0.030000000000001137</v>
      </c>
      <c r="P61" s="207">
        <f t="shared" si="15"/>
        <v>-0.030000000000001137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898261.43</v>
      </c>
      <c r="G64" s="191">
        <f>F64-E64</f>
        <v>-45368.34999999986</v>
      </c>
      <c r="H64" s="192">
        <f>F64/E64*100</f>
        <v>95.19214516523633</v>
      </c>
      <c r="I64" s="193">
        <f>F64-D64</f>
        <v>-120683.30000000005</v>
      </c>
      <c r="J64" s="193">
        <f>F64/D64*100</f>
        <v>88.15605042679793</v>
      </c>
      <c r="K64" s="193">
        <v>650580.27</v>
      </c>
      <c r="L64" s="193">
        <f>F64-K64</f>
        <v>247681.16000000003</v>
      </c>
      <c r="M64" s="267">
        <f>F64/K64</f>
        <v>1.3807080715804678</v>
      </c>
      <c r="N64" s="191">
        <f>N8+N38+N62+N63</f>
        <v>92637.22000000002</v>
      </c>
      <c r="O64" s="191">
        <f>O8+O38+O62+O63</f>
        <v>45610.40000000004</v>
      </c>
      <c r="P64" s="195">
        <f>O64-N64</f>
        <v>-47026.81999999998</v>
      </c>
      <c r="Q64" s="193">
        <f>O64/N64*100</f>
        <v>49.2355016698472</v>
      </c>
      <c r="R64" s="28">
        <f>O64-34768</f>
        <v>10842.400000000038</v>
      </c>
      <c r="S64" s="128">
        <f>O64/34768</f>
        <v>1.3118499769903371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2131.42</v>
      </c>
      <c r="G73" s="202">
        <f aca="true" t="shared" si="19" ref="G73:G83">F73-E73</f>
        <v>-2068.58</v>
      </c>
      <c r="H73" s="204"/>
      <c r="I73" s="207">
        <f aca="true" t="shared" si="20" ref="I73:I83">F73-D73</f>
        <v>-13068.58</v>
      </c>
      <c r="J73" s="207">
        <f>F73/D73*100</f>
        <v>14.0225</v>
      </c>
      <c r="K73" s="207">
        <v>619</v>
      </c>
      <c r="L73" s="207">
        <f aca="true" t="shared" si="21" ref="L73:L83">F73-K73</f>
        <v>1512.42</v>
      </c>
      <c r="M73" s="254">
        <f>F73/K73</f>
        <v>3.4433279483037156</v>
      </c>
      <c r="N73" s="204">
        <f>E73-жовтень!E73</f>
        <v>1500</v>
      </c>
      <c r="O73" s="208">
        <f>F73-жовтень!F73</f>
        <v>79.22000000000025</v>
      </c>
      <c r="P73" s="207">
        <f aca="true" t="shared" si="22" ref="P73:P86">O73-N73</f>
        <v>-1420.7799999999997</v>
      </c>
      <c r="Q73" s="207">
        <f>O73/N73*100</f>
        <v>5.28133333333335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7241.5</v>
      </c>
      <c r="G74" s="202">
        <f t="shared" si="19"/>
        <v>-3012.8100000000013</v>
      </c>
      <c r="H74" s="204">
        <f>F74/E74*100</f>
        <v>70.61908602334042</v>
      </c>
      <c r="I74" s="207">
        <f t="shared" si="20"/>
        <v>-9917.5</v>
      </c>
      <c r="J74" s="207">
        <f>F74/D74*100</f>
        <v>42.20234279386911</v>
      </c>
      <c r="K74" s="207">
        <v>8212.99</v>
      </c>
      <c r="L74" s="207">
        <f t="shared" si="21"/>
        <v>-971.4899999999998</v>
      </c>
      <c r="M74" s="254">
        <f>F74/K74</f>
        <v>0.8817129936843952</v>
      </c>
      <c r="N74" s="204">
        <f>E74-жовтень!E74</f>
        <v>5101.4000000000015</v>
      </c>
      <c r="O74" s="208">
        <f>F74-жовтень!F74</f>
        <v>0</v>
      </c>
      <c r="P74" s="207">
        <f t="shared" si="22"/>
        <v>-5101.4000000000015</v>
      </c>
      <c r="Q74" s="207">
        <f>O74/N74*100</f>
        <v>0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12289.41</v>
      </c>
      <c r="G75" s="202">
        <f t="shared" si="19"/>
        <v>3788.5599999999995</v>
      </c>
      <c r="H75" s="204">
        <f>F75/E75*100</f>
        <v>144.56683743390366</v>
      </c>
      <c r="I75" s="207">
        <f t="shared" si="20"/>
        <v>-3710.59</v>
      </c>
      <c r="J75" s="207">
        <f>F75/D75*100</f>
        <v>76.8088125</v>
      </c>
      <c r="K75" s="207">
        <v>2292.73</v>
      </c>
      <c r="L75" s="207">
        <f t="shared" si="21"/>
        <v>9996.68</v>
      </c>
      <c r="M75" s="254">
        <f>F75/K75</f>
        <v>5.360164520026344</v>
      </c>
      <c r="N75" s="204">
        <f>E75-жовтень!E75</f>
        <v>5500</v>
      </c>
      <c r="O75" s="208">
        <f>F75-жовтень!F75</f>
        <v>42.659999999999854</v>
      </c>
      <c r="P75" s="207">
        <f t="shared" si="22"/>
        <v>-5457.34</v>
      </c>
      <c r="Q75" s="207">
        <f>O75/N75*100</f>
        <v>0.775636363636361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21674.33</v>
      </c>
      <c r="G77" s="226">
        <f t="shared" si="19"/>
        <v>-1291.8300000000017</v>
      </c>
      <c r="H77" s="227">
        <f>F77/E77*100</f>
        <v>94.37507184483604</v>
      </c>
      <c r="I77" s="228">
        <f t="shared" si="20"/>
        <v>-26696.67</v>
      </c>
      <c r="J77" s="228">
        <f>F77/D77*100</f>
        <v>44.808521634863865</v>
      </c>
      <c r="K77" s="228">
        <v>11124.73</v>
      </c>
      <c r="L77" s="228">
        <f t="shared" si="21"/>
        <v>10549.600000000002</v>
      </c>
      <c r="M77" s="260">
        <f>F77/K77</f>
        <v>1.9483016666471908</v>
      </c>
      <c r="N77" s="226">
        <f>N73+N74+N75+N76</f>
        <v>12102.400000000001</v>
      </c>
      <c r="O77" s="230">
        <f>O73+O74+O75+O76</f>
        <v>122.88000000000011</v>
      </c>
      <c r="P77" s="228">
        <f t="shared" si="22"/>
        <v>-11979.52</v>
      </c>
      <c r="Q77" s="228">
        <f>O77/N77*100</f>
        <v>1.0153358011634064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38.94</v>
      </c>
      <c r="G78" s="202">
        <f t="shared" si="19"/>
        <v>38.94</v>
      </c>
      <c r="H78" s="204"/>
      <c r="I78" s="207">
        <f t="shared" si="20"/>
        <v>37.94</v>
      </c>
      <c r="J78" s="207"/>
      <c r="K78" s="207">
        <v>0.35</v>
      </c>
      <c r="L78" s="207">
        <f t="shared" si="21"/>
        <v>38.589999999999996</v>
      </c>
      <c r="M78" s="254">
        <f>F78/K78</f>
        <v>111.25714285714285</v>
      </c>
      <c r="N78" s="204">
        <f>E78-жовтень!E78</f>
        <v>0</v>
      </c>
      <c r="O78" s="208">
        <f>F78-жовтень!F78</f>
        <v>2.989999999999995</v>
      </c>
      <c r="P78" s="207">
        <f t="shared" si="22"/>
        <v>2.989999999999995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6848.27</v>
      </c>
      <c r="G80" s="202">
        <f t="shared" si="19"/>
        <v>-2650.4300000000003</v>
      </c>
      <c r="H80" s="204">
        <f>F80/E80*100</f>
        <v>72.09691852569298</v>
      </c>
      <c r="I80" s="207">
        <f t="shared" si="20"/>
        <v>-2651.7299999999996</v>
      </c>
      <c r="J80" s="207">
        <f>F80/D80*100</f>
        <v>72.08705263157896</v>
      </c>
      <c r="K80" s="207">
        <v>0</v>
      </c>
      <c r="L80" s="207">
        <f t="shared" si="21"/>
        <v>6848.27</v>
      </c>
      <c r="M80" s="254"/>
      <c r="N80" s="204">
        <f>E80-жовтень!E80</f>
        <v>1873.4000000000005</v>
      </c>
      <c r="O80" s="208">
        <f>F80-жовтень!F80</f>
        <v>12.200000000000728</v>
      </c>
      <c r="P80" s="207">
        <f>O80-N80</f>
        <v>-1861.1999999999998</v>
      </c>
      <c r="Q80" s="231">
        <f>O80/N80*100</f>
        <v>0.6512223764279238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1.31</v>
      </c>
      <c r="L81" s="207">
        <f t="shared" si="21"/>
        <v>0.030000000000000027</v>
      </c>
      <c r="M81" s="254">
        <f>F81/K81</f>
        <v>1.0229007633587786</v>
      </c>
      <c r="N81" s="204">
        <f>E81-жовтень!E81</f>
        <v>0</v>
      </c>
      <c r="O81" s="208">
        <f>F81-жовтень!F81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6888.55</v>
      </c>
      <c r="G82" s="224">
        <f>G78+G81+G79+G80</f>
        <v>-2610.15</v>
      </c>
      <c r="H82" s="227">
        <f>F82/E82*100</f>
        <v>72.52097655468643</v>
      </c>
      <c r="I82" s="228">
        <f t="shared" si="20"/>
        <v>-2612.45</v>
      </c>
      <c r="J82" s="228">
        <f>F82/D82*100</f>
        <v>72.50342069255868</v>
      </c>
      <c r="K82" s="228">
        <v>1.66</v>
      </c>
      <c r="L82" s="228">
        <f t="shared" si="21"/>
        <v>6886.89</v>
      </c>
      <c r="M82" s="268">
        <f>F82/K82</f>
        <v>4149.728915662651</v>
      </c>
      <c r="N82" s="226">
        <f>N78+N81+N79+N80</f>
        <v>1873.4000000000005</v>
      </c>
      <c r="O82" s="230">
        <f>O78+O81+O79+O80</f>
        <v>15.190000000000722</v>
      </c>
      <c r="P82" s="226">
        <f>P78+P81+P79+P80</f>
        <v>-1858.2099999999998</v>
      </c>
      <c r="Q82" s="228">
        <f>O82/N82*100</f>
        <v>0.810825237536069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28580.170000000002</v>
      </c>
      <c r="G85" s="233">
        <f>F85-E85</f>
        <v>-3915.050000000003</v>
      </c>
      <c r="H85" s="234">
        <f>F85/E85*100</f>
        <v>87.95192031320298</v>
      </c>
      <c r="I85" s="235">
        <f>F85-D85</f>
        <v>-29334.829999999998</v>
      </c>
      <c r="J85" s="235">
        <f>F85/D85*100</f>
        <v>49.34847621514288</v>
      </c>
      <c r="K85" s="235">
        <v>11101.47</v>
      </c>
      <c r="L85" s="235">
        <f>F85-K85</f>
        <v>17478.700000000004</v>
      </c>
      <c r="M85" s="269">
        <f>F85/K85</f>
        <v>2.574449149527045</v>
      </c>
      <c r="N85" s="232">
        <f>N71+N83+N77+N82</f>
        <v>13976.390000000003</v>
      </c>
      <c r="O85" s="232">
        <f>O71+O83+O77+O82+O84</f>
        <v>138.07000000000085</v>
      </c>
      <c r="P85" s="235">
        <f t="shared" si="22"/>
        <v>-13838.320000000002</v>
      </c>
      <c r="Q85" s="235">
        <f>O85/N85*100</f>
        <v>0.9878802752355996</v>
      </c>
      <c r="R85" s="28">
        <f>O85-8104.96</f>
        <v>-7966.889999999999</v>
      </c>
      <c r="S85" s="101">
        <f>O85/8104.96</f>
        <v>0.01703524755211634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926841.6000000001</v>
      </c>
      <c r="G86" s="233">
        <f>F86-E86</f>
        <v>-49283.39999999979</v>
      </c>
      <c r="H86" s="234">
        <f>F86/E86*100</f>
        <v>94.95111794083752</v>
      </c>
      <c r="I86" s="235">
        <f>F86-D86</f>
        <v>-150018.1299999999</v>
      </c>
      <c r="J86" s="235">
        <f>F86/D86*100</f>
        <v>86.068925615781</v>
      </c>
      <c r="K86" s="235">
        <f>K64+K85</f>
        <v>661681.74</v>
      </c>
      <c r="L86" s="235">
        <f>F86-K86</f>
        <v>265159.8600000001</v>
      </c>
      <c r="M86" s="269">
        <f>F86/K86</f>
        <v>1.400736251237642</v>
      </c>
      <c r="N86" s="233">
        <f>N64+N85</f>
        <v>106613.61000000002</v>
      </c>
      <c r="O86" s="233">
        <f>O64+O85</f>
        <v>45748.47000000004</v>
      </c>
      <c r="P86" s="235">
        <f t="shared" si="22"/>
        <v>-60865.13999999998</v>
      </c>
      <c r="Q86" s="235">
        <f>O86/N86*100</f>
        <v>42.91053459309747</v>
      </c>
      <c r="R86" s="28">
        <f>O86-42872.96</f>
        <v>2875.5100000000384</v>
      </c>
      <c r="S86" s="101">
        <f>O86/42872.96</f>
        <v>1.0670704798549024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4702.681999999998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42690</v>
      </c>
      <c r="D90" s="31">
        <v>4852.2</v>
      </c>
      <c r="G90" s="4" t="s">
        <v>59</v>
      </c>
      <c r="O90" s="443"/>
      <c r="P90" s="443"/>
      <c r="T90" s="186">
        <f t="shared" si="23"/>
        <v>4852.2</v>
      </c>
    </row>
    <row r="91" spans="3:16" ht="15">
      <c r="C91" s="87">
        <v>42689</v>
      </c>
      <c r="D91" s="31">
        <v>6364.6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42688</v>
      </c>
      <c r="D92" s="31">
        <v>3091.6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0.0034500000000000004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871.44</v>
      </c>
      <c r="G97" s="73">
        <f>G45+G48+G49</f>
        <v>-108.55999999999997</v>
      </c>
      <c r="H97" s="74"/>
      <c r="I97" s="74"/>
      <c r="N97" s="31">
        <f>N45+N48+N49</f>
        <v>22</v>
      </c>
      <c r="O97" s="246">
        <f>O45+O48+O49</f>
        <v>76.93000000000004</v>
      </c>
      <c r="P97" s="31">
        <f>P45+P48+P49</f>
        <v>54.930000000000035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838611.5899999999</v>
      </c>
      <c r="G99" s="31">
        <f>F99-E99</f>
        <v>-46232.330000000075</v>
      </c>
      <c r="H99" s="415">
        <f>F99/E99</f>
        <v>0.9477508643558289</v>
      </c>
      <c r="I99" s="31">
        <f>F99-D99</f>
        <v>-118900.66000000027</v>
      </c>
      <c r="J99" s="415">
        <f>F99/D99</f>
        <v>0.8758233536959968</v>
      </c>
      <c r="N99" s="31">
        <f>N9+N15+N17+N18+N19+N20+N39+N42+N44+N56+N62+N63</f>
        <v>88760.22000000002</v>
      </c>
      <c r="O99" s="414">
        <f>O9+O15+O17+O18+O19+O20+O39+O42+O44+O56+O62+O63</f>
        <v>40514.70000000003</v>
      </c>
      <c r="P99" s="31">
        <f>O99-N99</f>
        <v>-48245.51999999998</v>
      </c>
      <c r="Q99" s="415">
        <f>O99/N99</f>
        <v>0.4564510993776269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59649.840000000004</v>
      </c>
      <c r="G100" s="31">
        <f>G40+G41+G43+G45+G47+G48+G49+G50+G51+G57+G61+G44</f>
        <v>863.9800000000008</v>
      </c>
      <c r="H100" s="415">
        <f>F100/E100</f>
        <v>1.0146970717107822</v>
      </c>
      <c r="I100" s="31">
        <f>I40+I41+I43+I45+I47+I48+I49+I50+I51+I57+I61+I44</f>
        <v>-1782.6399999999999</v>
      </c>
      <c r="J100" s="415">
        <f>F100/D100</f>
        <v>0.9709821254163922</v>
      </c>
      <c r="K100" s="31">
        <f aca="true" t="shared" si="24" ref="K100:P100">K40+K41+K43+K45+K47+K48+K49+K50+K51+K57+K61+K44</f>
        <v>41736.590000000004</v>
      </c>
      <c r="L100" s="31">
        <f t="shared" si="24"/>
        <v>17913.249999999993</v>
      </c>
      <c r="M100" s="31">
        <f t="shared" si="24"/>
        <v>12.822726940807843</v>
      </c>
      <c r="N100" s="31">
        <f t="shared" si="24"/>
        <v>3877</v>
      </c>
      <c r="O100" s="414">
        <f t="shared" si="24"/>
        <v>5119.500000000002</v>
      </c>
      <c r="P100" s="31">
        <f t="shared" si="24"/>
        <v>1218.700000000002</v>
      </c>
      <c r="Q100" s="415">
        <f>O100/N100</f>
        <v>1.3204797523858658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898261.4299999998</v>
      </c>
      <c r="G101" s="31">
        <f t="shared" si="25"/>
        <v>-45368.35000000007</v>
      </c>
      <c r="H101" s="415">
        <f>F101/E101</f>
        <v>0.951921451652363</v>
      </c>
      <c r="I101" s="31">
        <f t="shared" si="25"/>
        <v>-120683.30000000026</v>
      </c>
      <c r="J101" s="415">
        <f>F101/D101</f>
        <v>0.881560504267979</v>
      </c>
      <c r="K101" s="31">
        <f t="shared" si="25"/>
        <v>41736.590000000004</v>
      </c>
      <c r="L101" s="31">
        <f t="shared" si="25"/>
        <v>17913.249999999993</v>
      </c>
      <c r="M101" s="31">
        <f t="shared" si="25"/>
        <v>12.822726940807843</v>
      </c>
      <c r="N101" s="31">
        <f t="shared" si="25"/>
        <v>92637.22000000002</v>
      </c>
      <c r="O101" s="414">
        <f t="shared" si="25"/>
        <v>45634.20000000003</v>
      </c>
      <c r="P101" s="31">
        <f t="shared" si="25"/>
        <v>-47026.81999999998</v>
      </c>
      <c r="Q101" s="415">
        <f>O101/N101</f>
        <v>0.4926119328710428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2.1100277081131935E-10</v>
      </c>
      <c r="H102" s="415"/>
      <c r="I102" s="31">
        <f t="shared" si="26"/>
        <v>2.1827872842550278E-10</v>
      </c>
      <c r="J102" s="415"/>
      <c r="K102" s="31">
        <f t="shared" si="26"/>
        <v>608843.68</v>
      </c>
      <c r="L102" s="31">
        <f t="shared" si="26"/>
        <v>229767.91000000003</v>
      </c>
      <c r="M102" s="31">
        <f t="shared" si="26"/>
        <v>-11.442018869227375</v>
      </c>
      <c r="N102" s="31">
        <f t="shared" si="26"/>
        <v>0</v>
      </c>
      <c r="O102" s="31">
        <f t="shared" si="26"/>
        <v>-23.799999999995634</v>
      </c>
      <c r="P102" s="31">
        <f t="shared" si="26"/>
        <v>0</v>
      </c>
      <c r="Q102" s="31"/>
      <c r="R102" s="31">
        <f t="shared" si="26"/>
        <v>10842.400000000038</v>
      </c>
      <c r="S102" s="31">
        <f t="shared" si="26"/>
        <v>1.3118499769903371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139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128</v>
      </c>
      <c r="N3" s="429" t="s">
        <v>119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127</v>
      </c>
      <c r="F4" s="457" t="s">
        <v>34</v>
      </c>
      <c r="G4" s="434" t="s">
        <v>116</v>
      </c>
      <c r="H4" s="427" t="s">
        <v>117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140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118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3"/>
      <c r="O84" s="443"/>
    </row>
    <row r="85" spans="3:15" ht="15">
      <c r="C85" s="87">
        <v>42426</v>
      </c>
      <c r="D85" s="31">
        <v>6256.2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42425</v>
      </c>
      <c r="D86" s="31">
        <v>3536.9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505.3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135</v>
      </c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132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129</v>
      </c>
      <c r="F4" s="457" t="s">
        <v>34</v>
      </c>
      <c r="G4" s="434" t="s">
        <v>130</v>
      </c>
      <c r="H4" s="427" t="s">
        <v>131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60" t="s">
        <v>133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134</v>
      </c>
      <c r="L5" s="441"/>
      <c r="M5" s="428"/>
      <c r="N5" s="461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3"/>
      <c r="O84" s="443"/>
    </row>
    <row r="85" spans="3:15" ht="15">
      <c r="C85" s="87">
        <v>42397</v>
      </c>
      <c r="D85" s="31">
        <v>8685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42396</v>
      </c>
      <c r="D86" s="31">
        <v>4820.3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300.92</v>
      </c>
      <c r="E88" s="74"/>
      <c r="F88" s="140"/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136</v>
      </c>
      <c r="C3" s="421" t="s">
        <v>0</v>
      </c>
      <c r="D3" s="422" t="s">
        <v>115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107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104</v>
      </c>
      <c r="F4" s="462" t="s">
        <v>34</v>
      </c>
      <c r="G4" s="434" t="s">
        <v>109</v>
      </c>
      <c r="H4" s="427" t="s">
        <v>110</v>
      </c>
      <c r="I4" s="434" t="s">
        <v>105</v>
      </c>
      <c r="J4" s="427" t="s">
        <v>106</v>
      </c>
      <c r="K4" s="91" t="s">
        <v>65</v>
      </c>
      <c r="L4" s="96" t="s">
        <v>64</v>
      </c>
      <c r="M4" s="427"/>
      <c r="N4" s="460" t="s">
        <v>103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6.5" customHeight="1">
      <c r="A5" s="419"/>
      <c r="B5" s="420"/>
      <c r="C5" s="421"/>
      <c r="D5" s="422"/>
      <c r="E5" s="431"/>
      <c r="F5" s="463"/>
      <c r="G5" s="435"/>
      <c r="H5" s="428"/>
      <c r="I5" s="435"/>
      <c r="J5" s="428"/>
      <c r="K5" s="439" t="s">
        <v>108</v>
      </c>
      <c r="L5" s="441"/>
      <c r="M5" s="428"/>
      <c r="N5" s="461"/>
      <c r="O5" s="435"/>
      <c r="P5" s="438"/>
      <c r="Q5" s="439" t="s">
        <v>126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42"/>
      <c r="H82" s="442"/>
      <c r="I82" s="442"/>
      <c r="J82" s="44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3"/>
      <c r="O83" s="443"/>
    </row>
    <row r="84" spans="3:15" ht="15">
      <c r="C84" s="87">
        <v>42397</v>
      </c>
      <c r="D84" s="31">
        <v>8685</v>
      </c>
      <c r="F84" s="166" t="s">
        <v>59</v>
      </c>
      <c r="G84" s="444"/>
      <c r="H84" s="444"/>
      <c r="I84" s="131"/>
      <c r="J84" s="445"/>
      <c r="K84" s="445"/>
      <c r="L84" s="445"/>
      <c r="M84" s="445"/>
      <c r="N84" s="443"/>
      <c r="O84" s="443"/>
    </row>
    <row r="85" spans="3:15" ht="15.75" customHeight="1">
      <c r="C85" s="87">
        <v>42396</v>
      </c>
      <c r="D85" s="31">
        <v>4820.3</v>
      </c>
      <c r="F85" s="167"/>
      <c r="G85" s="444"/>
      <c r="H85" s="444"/>
      <c r="I85" s="131"/>
      <c r="J85" s="446"/>
      <c r="K85" s="446"/>
      <c r="L85" s="446"/>
      <c r="M85" s="446"/>
      <c r="N85" s="443"/>
      <c r="O85" s="443"/>
    </row>
    <row r="86" spans="3:13" ht="15.75" customHeight="1">
      <c r="C86" s="87"/>
      <c r="F86" s="167"/>
      <c r="G86" s="450"/>
      <c r="H86" s="450"/>
      <c r="I86" s="139"/>
      <c r="J86" s="445"/>
      <c r="K86" s="445"/>
      <c r="L86" s="445"/>
      <c r="M86" s="445"/>
    </row>
    <row r="87" spans="2:13" ht="18.75" customHeight="1">
      <c r="B87" s="451" t="s">
        <v>57</v>
      </c>
      <c r="C87" s="452"/>
      <c r="D87" s="148">
        <v>300.92</v>
      </c>
      <c r="E87" s="74"/>
      <c r="F87" s="168"/>
      <c r="G87" s="444"/>
      <c r="H87" s="444"/>
      <c r="I87" s="141"/>
      <c r="J87" s="445"/>
      <c r="K87" s="445"/>
      <c r="L87" s="445"/>
      <c r="M87" s="445"/>
    </row>
    <row r="88" spans="6:12" ht="9.75" customHeight="1">
      <c r="F88" s="167"/>
      <c r="G88" s="444"/>
      <c r="H88" s="444"/>
      <c r="I88" s="73"/>
      <c r="J88" s="74"/>
      <c r="K88" s="74"/>
      <c r="L88" s="74"/>
    </row>
    <row r="89" spans="2:12" ht="22.5" customHeight="1" hidden="1">
      <c r="B89" s="447" t="s">
        <v>60</v>
      </c>
      <c r="C89" s="448"/>
      <c r="D89" s="86">
        <v>0</v>
      </c>
      <c r="E89" s="56" t="s">
        <v>24</v>
      </c>
      <c r="F89" s="167"/>
      <c r="G89" s="444"/>
      <c r="H89" s="44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4"/>
      <c r="O90" s="444"/>
    </row>
    <row r="91" spans="4:15" ht="15">
      <c r="D91" s="83"/>
      <c r="I91" s="31"/>
      <c r="N91" s="449"/>
      <c r="O91" s="449"/>
    </row>
    <row r="92" spans="14:15" ht="15">
      <c r="N92" s="444"/>
      <c r="O92" s="44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208</v>
      </c>
      <c r="O3" s="429" t="s">
        <v>209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210</v>
      </c>
      <c r="F4" s="432" t="s">
        <v>34</v>
      </c>
      <c r="G4" s="434" t="s">
        <v>211</v>
      </c>
      <c r="H4" s="427" t="s">
        <v>212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215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43"/>
      <c r="P90" s="443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42670</v>
      </c>
      <c r="D92" s="31">
        <v>7999.8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12068.543380000001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206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201</v>
      </c>
      <c r="O3" s="429" t="s">
        <v>202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198</v>
      </c>
      <c r="F4" s="432" t="s">
        <v>34</v>
      </c>
      <c r="G4" s="434" t="s">
        <v>199</v>
      </c>
      <c r="H4" s="427" t="s">
        <v>200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207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203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3"/>
      <c r="P90" s="443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42641</v>
      </c>
      <c r="D92" s="31">
        <v>6835.7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10150.57106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196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193</v>
      </c>
      <c r="O3" s="429" t="s">
        <v>194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190</v>
      </c>
      <c r="F4" s="432" t="s">
        <v>34</v>
      </c>
      <c r="G4" s="434" t="s">
        <v>191</v>
      </c>
      <c r="H4" s="427" t="s">
        <v>192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197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195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3"/>
      <c r="P90" s="443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42611</v>
      </c>
      <c r="D92" s="31">
        <v>8603.9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" customHeight="1">
      <c r="B94" s="451" t="s">
        <v>57</v>
      </c>
      <c r="C94" s="452"/>
      <c r="D94" s="148">
        <f>'[1]залишки  (2)'!$G$6/1000</f>
        <v>0.0034500000000000004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188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183</v>
      </c>
      <c r="O3" s="429" t="s">
        <v>184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179</v>
      </c>
      <c r="F4" s="432" t="s">
        <v>34</v>
      </c>
      <c r="G4" s="434" t="s">
        <v>180</v>
      </c>
      <c r="H4" s="427" t="s">
        <v>181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189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182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3"/>
      <c r="P90" s="443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42578</v>
      </c>
      <c r="D92" s="31">
        <v>8357.1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14372.98265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 hidden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5" t="s">
        <v>177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172</v>
      </c>
      <c r="N3" s="438" t="s">
        <v>173</v>
      </c>
      <c r="O3" s="438"/>
      <c r="P3" s="438"/>
      <c r="Q3" s="438"/>
      <c r="R3" s="438"/>
    </row>
    <row r="4" spans="1:18" ht="22.5" customHeight="1">
      <c r="A4" s="418"/>
      <c r="B4" s="420"/>
      <c r="C4" s="421"/>
      <c r="D4" s="422"/>
      <c r="E4" s="430" t="s">
        <v>170</v>
      </c>
      <c r="F4" s="453" t="s">
        <v>34</v>
      </c>
      <c r="G4" s="434" t="s">
        <v>171</v>
      </c>
      <c r="H4" s="427" t="s">
        <v>175</v>
      </c>
      <c r="I4" s="434" t="s">
        <v>122</v>
      </c>
      <c r="J4" s="427" t="s">
        <v>123</v>
      </c>
      <c r="K4" s="248" t="s">
        <v>65</v>
      </c>
      <c r="L4" s="283" t="s">
        <v>64</v>
      </c>
      <c r="M4" s="427"/>
      <c r="N4" s="436" t="s">
        <v>178</v>
      </c>
      <c r="O4" s="434" t="s">
        <v>50</v>
      </c>
      <c r="P4" s="438" t="s">
        <v>49</v>
      </c>
      <c r="Q4" s="284" t="s">
        <v>65</v>
      </c>
      <c r="R4" s="285" t="s">
        <v>64</v>
      </c>
    </row>
    <row r="5" spans="1:18" ht="67.5" customHeight="1">
      <c r="A5" s="419"/>
      <c r="B5" s="420"/>
      <c r="C5" s="421"/>
      <c r="D5" s="422"/>
      <c r="E5" s="431"/>
      <c r="F5" s="454"/>
      <c r="G5" s="435"/>
      <c r="H5" s="428"/>
      <c r="I5" s="435"/>
      <c r="J5" s="428"/>
      <c r="K5" s="439" t="s">
        <v>174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3"/>
      <c r="O89" s="443"/>
    </row>
    <row r="90" spans="3:15" ht="15">
      <c r="C90" s="87">
        <v>42550</v>
      </c>
      <c r="D90" s="31">
        <v>11029.3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42545</v>
      </c>
      <c r="D91" s="31">
        <v>6499.7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9447.89588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168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162</v>
      </c>
      <c r="N3" s="429" t="s">
        <v>163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158</v>
      </c>
      <c r="F4" s="457" t="s">
        <v>34</v>
      </c>
      <c r="G4" s="434" t="s">
        <v>159</v>
      </c>
      <c r="H4" s="427" t="s">
        <v>160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169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161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3"/>
      <c r="O89" s="443"/>
    </row>
    <row r="90" spans="3:15" ht="15">
      <c r="C90" s="87">
        <v>42520</v>
      </c>
      <c r="D90" s="31">
        <v>8891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42517</v>
      </c>
      <c r="D91" s="31">
        <v>7356.3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2811.04042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156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153</v>
      </c>
      <c r="N3" s="429" t="s">
        <v>154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150</v>
      </c>
      <c r="F4" s="457" t="s">
        <v>34</v>
      </c>
      <c r="G4" s="434" t="s">
        <v>151</v>
      </c>
      <c r="H4" s="427" t="s">
        <v>152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157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155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42"/>
      <c r="H84" s="442"/>
      <c r="I84" s="442"/>
      <c r="J84" s="44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3"/>
      <c r="O85" s="443"/>
    </row>
    <row r="86" spans="3:15" ht="15">
      <c r="C86" s="87">
        <v>42488</v>
      </c>
      <c r="D86" s="31">
        <v>11419.7</v>
      </c>
      <c r="F86" s="124" t="s">
        <v>59</v>
      </c>
      <c r="G86" s="444"/>
      <c r="H86" s="444"/>
      <c r="I86" s="131"/>
      <c r="J86" s="445"/>
      <c r="K86" s="445"/>
      <c r="L86" s="445"/>
      <c r="M86" s="445"/>
      <c r="N86" s="443"/>
      <c r="O86" s="443"/>
    </row>
    <row r="87" spans="3:15" ht="15.75" customHeight="1">
      <c r="C87" s="87">
        <v>42487</v>
      </c>
      <c r="D87" s="31">
        <v>7800.7</v>
      </c>
      <c r="F87" s="73"/>
      <c r="G87" s="444"/>
      <c r="H87" s="444"/>
      <c r="I87" s="131"/>
      <c r="J87" s="446"/>
      <c r="K87" s="446"/>
      <c r="L87" s="446"/>
      <c r="M87" s="446"/>
      <c r="N87" s="443"/>
      <c r="O87" s="443"/>
    </row>
    <row r="88" spans="3:13" ht="15.75" customHeight="1">
      <c r="C88" s="87"/>
      <c r="F88" s="73"/>
      <c r="G88" s="450"/>
      <c r="H88" s="450"/>
      <c r="I88" s="139"/>
      <c r="J88" s="445"/>
      <c r="K88" s="445"/>
      <c r="L88" s="445"/>
      <c r="M88" s="445"/>
    </row>
    <row r="89" spans="2:13" ht="18.75" customHeight="1">
      <c r="B89" s="451" t="s">
        <v>57</v>
      </c>
      <c r="C89" s="452"/>
      <c r="D89" s="148">
        <v>9087.9705</v>
      </c>
      <c r="E89" s="74"/>
      <c r="F89" s="140" t="s">
        <v>137</v>
      </c>
      <c r="G89" s="444"/>
      <c r="H89" s="444"/>
      <c r="I89" s="141"/>
      <c r="J89" s="445"/>
      <c r="K89" s="445"/>
      <c r="L89" s="445"/>
      <c r="M89" s="445"/>
    </row>
    <row r="90" spans="6:12" ht="9.75" customHeight="1">
      <c r="F90" s="73"/>
      <c r="G90" s="444"/>
      <c r="H90" s="444"/>
      <c r="I90" s="73"/>
      <c r="J90" s="74"/>
      <c r="K90" s="74"/>
      <c r="L90" s="74"/>
    </row>
    <row r="91" spans="2:12" ht="22.5" customHeight="1" hidden="1">
      <c r="B91" s="447" t="s">
        <v>60</v>
      </c>
      <c r="C91" s="448"/>
      <c r="D91" s="86">
        <v>0</v>
      </c>
      <c r="E91" s="56" t="s">
        <v>24</v>
      </c>
      <c r="F91" s="73"/>
      <c r="G91" s="444"/>
      <c r="H91" s="44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4"/>
      <c r="O92" s="444"/>
    </row>
    <row r="93" spans="4:15" ht="15">
      <c r="D93" s="83"/>
      <c r="I93" s="31"/>
      <c r="N93" s="449"/>
      <c r="O93" s="449"/>
    </row>
    <row r="94" spans="14:15" ht="15">
      <c r="N94" s="444"/>
      <c r="O94" s="44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148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147</v>
      </c>
      <c r="N3" s="429" t="s">
        <v>143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146</v>
      </c>
      <c r="F4" s="457" t="s">
        <v>34</v>
      </c>
      <c r="G4" s="434" t="s">
        <v>141</v>
      </c>
      <c r="H4" s="427" t="s">
        <v>142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144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3"/>
      <c r="O84" s="443"/>
    </row>
    <row r="85" spans="3:15" ht="15">
      <c r="C85" s="87">
        <v>42459</v>
      </c>
      <c r="D85" s="31">
        <v>7576.3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42458</v>
      </c>
      <c r="D86" s="31">
        <v>9190.1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f>4343.7</f>
        <v>4343.7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2016-11-17T08:14:14Z</cp:lastPrinted>
  <dcterms:created xsi:type="dcterms:W3CDTF">2003-07-28T11:27:56Z</dcterms:created>
  <dcterms:modified xsi:type="dcterms:W3CDTF">2016-11-17T08:41:32Z</dcterms:modified>
  <cp:category/>
  <cp:version/>
  <cp:contentType/>
  <cp:contentStatus/>
</cp:coreProperties>
</file>